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2010-2012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Q16" i="1"/>
  <c r="P16"/>
  <c r="R10"/>
  <c r="O11"/>
  <c r="Q11"/>
  <c r="T11"/>
  <c r="K11"/>
  <c r="S2"/>
  <c r="Q2"/>
  <c r="K2"/>
  <c r="S3"/>
  <c r="R3"/>
  <c r="K3"/>
  <c r="H4"/>
  <c r="AH7"/>
  <c r="AG7"/>
  <c r="AF7"/>
  <c r="P5"/>
</calcChain>
</file>

<file path=xl/comments1.xml><?xml version="1.0" encoding="utf-8"?>
<comments xmlns="http://schemas.openxmlformats.org/spreadsheetml/2006/main">
  <authors>
    <author>fpesty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Phase pilote, car entré dans l'étude MED'REC OMS/HAS seulement en juillet 2011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" authorId="0">
      <text>
        <r>
          <rPr>
            <b/>
            <sz val="9"/>
            <color indexed="81"/>
            <rFont val="Tahoma"/>
            <family val="2"/>
          </rPr>
          <t>1er établissement en France à avoir rejoint l'étude MED'REC de l'OMS, en février 2010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>
      <text>
        <r>
          <rPr>
            <sz val="9"/>
            <color indexed="81"/>
            <rFont val="Tahoma"/>
            <family val="2"/>
          </rPr>
          <t xml:space="preserve">= Ordonnance médicamenteuse d'admission, versus Bilan médicamenteux Optimisé
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 xml:space="preserve">Soit seulement 6%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219 divergences / 218 patients conciliés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 xml:space="preserve">210 divergences NI / 218 patients conciliés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" authorId="0">
      <text>
        <r>
          <rPr>
            <sz val="9"/>
            <color indexed="81"/>
            <rFont val="Tahoma"/>
            <family val="2"/>
          </rPr>
          <t xml:space="preserve">Dans le cadre du projet "European Union Network for Patient
Safety (EUNetPaS)" ; Entré dans l'étude MED'REC OMS/HAS seulement en juillet 2011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32 patients conciliés à l'entrée, 19 à la sortie de l'hôpitaL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Durée moyenne d'une conciliation à l'entrée. La durée moyenne est de 30 minutes à la sortie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A l'entrée et 5% à la sortie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sz val="9"/>
            <color indexed="81"/>
            <rFont val="Tahoma"/>
            <family val="2"/>
          </rPr>
          <t xml:space="preserve">= Ordonnance médicamenteuse d'admission, versus Bilan médicamenteux Optimisé
</t>
        </r>
      </text>
    </comment>
    <comment ref="D8" authorId="0">
      <text>
        <r>
          <rPr>
            <sz val="9"/>
            <color indexed="81"/>
            <rFont val="Tahoma"/>
            <family val="2"/>
          </rPr>
          <t xml:space="preserve">= Ordonnance médicamenteuse d'admission, versus Bilan médicamenteux Optimisé
</t>
        </r>
      </text>
    </comment>
    <comment ref="A9" authorId="0">
      <text>
        <r>
          <rPr>
            <sz val="9"/>
            <color indexed="81"/>
            <rFont val="Tahoma"/>
            <family val="2"/>
          </rPr>
          <t>Phase pilote en 2012, car le dernier des hôpitaux français à avoir intégrer la base de données de l'OMS et être entré dans l'étude MED'REC (octobre 2013)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Parmi les sources d'information pour réaliser le bilan médicamenteux optimisé, les traitements du patient saisis lors de la consultation d'anesthésie dans le logiciel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Facilité par l'accès au traitements saisis par l'anesthésiste dans le dossier médical informatisé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0">
      <text>
        <r>
          <rPr>
            <sz val="9"/>
            <color indexed="81"/>
            <rFont val="Tahoma"/>
            <family val="2"/>
          </rPr>
          <t xml:space="preserve">Il n'est pas précisé si ce chiffre concerne uniquement les arrêts intentionnel ou s'il englobe aussi les omission...
</t>
        </r>
      </text>
    </comment>
    <comment ref="D10" authorId="0">
      <text>
        <r>
          <rPr>
            <sz val="9"/>
            <color indexed="81"/>
            <rFont val="Tahoma"/>
            <family val="2"/>
          </rPr>
          <t xml:space="preserve">= Ordonnance médicamenteuse d'admission, versus Bilan médicamenteux Optimisé
</t>
        </r>
      </text>
    </comment>
    <comment ref="D11" authorId="0">
      <text>
        <r>
          <rPr>
            <sz val="9"/>
            <color indexed="81"/>
            <rFont val="Tahoma"/>
            <family val="2"/>
          </rPr>
          <t xml:space="preserve">= Ordonnance médicamenteuse d'admission, versus Bilan médicamenteux Optimisé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Âge moyen = 86 ans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+   1 Pharmacien ass x 3 1/2 j / sem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>
      <text>
        <r>
          <rPr>
            <sz val="9"/>
            <color indexed="81"/>
            <rFont val="Tahoma"/>
            <family val="2"/>
          </rPr>
          <t>Taux faible par rapport à ceux publiés dans la littérature car les gériatres sont sensibilisés à la iatrogénie médicamenteuse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Entré dans l'étude MED'REC OMS/HAS seulement en juillet 2011
</t>
        </r>
      </text>
    </comment>
    <comment ref="P12" authorId="0">
      <text>
        <r>
          <rPr>
            <b/>
            <sz val="9"/>
            <color indexed="81"/>
            <rFont val="Tahoma"/>
            <family val="2"/>
          </rPr>
          <t xml:space="preserve">Taux initial (novembre 2010), depuis mai 2011, il n'y a plus que 6% de divergences, il aura fallut plusieurs mois pour changer les pratiques, surtout sur les divergences intentionnelles pour qu'elles soient documentées dans le dossier patient...  </t>
        </r>
      </text>
    </comment>
    <comment ref="Q12" authorId="0">
      <text>
        <r>
          <rPr>
            <b/>
            <sz val="9"/>
            <color indexed="81"/>
            <rFont val="Tahoma"/>
            <family val="2"/>
          </rPr>
          <t xml:space="preserve">Taux initial (novembre 2010), depuis mai 2011, il n'y a plus que 5% de divergences, il aura fallut plusieurs mois pour changer les pratiques, surtout sur les divergences intentionnelles pour qu'elles soient documentées dans le dossier patient...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2" authorId="0">
      <text>
        <r>
          <rPr>
            <b/>
            <sz val="9"/>
            <color indexed="81"/>
            <rFont val="Tahoma"/>
            <family val="2"/>
          </rPr>
          <t xml:space="preserve">Taux initial (novembre 2010), depuis mai 2011, il n'y a plus que 1% de divergences, il aura fallut plusieurs mois pour changer les pratiques, surtout sur ces divergences intentionnelles pour qu'elles soient documentées dans le dossier patient...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Avec courrier au pharmacien d'officine à la sortie du patient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Entré dans l'étude MED'REC OMS/HAS seulement en juillet 2011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Hospitalisation suite à l'apparition brutale d'un syndrome confusionnel avec chutes à domicile, hallucinations, désorientation spatio-temporelles. La conciliation médicamenyeuse à permis d'identifier que la patiente prenait en fait par erreur LEVODOPA prescrit à son mari atteint de la maladie de Parkinson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>Calculé sur le nombre de lignes de traitement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>Calculé sur le nombre de lignes de traitement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<sst xmlns="http://schemas.openxmlformats.org/spreadsheetml/2006/main" count="115" uniqueCount="95">
  <si>
    <t>Hôpital</t>
  </si>
  <si>
    <t>Congrès</t>
  </si>
  <si>
    <t>Objet de la conciliation</t>
  </si>
  <si>
    <t>Trt sortie vs trt en cours à l'entrée</t>
  </si>
  <si>
    <t>Nbre conciliations</t>
  </si>
  <si>
    <t>Omission (%)</t>
  </si>
  <si>
    <t>non-conformité réglementaire (%)</t>
  </si>
  <si>
    <t>Erreur posologie / dosage (%)</t>
  </si>
  <si>
    <t>risque de confusion pour le patient (%)</t>
  </si>
  <si>
    <t>Patients éligibles</t>
  </si>
  <si>
    <t>&gt; 70 ans, médecine interne</t>
  </si>
  <si>
    <t>Evaluateurs</t>
  </si>
  <si>
    <t>Durée de l'étude</t>
  </si>
  <si>
    <t>3 mois</t>
  </si>
  <si>
    <t>2 externes en pharmacie</t>
  </si>
  <si>
    <t>RCSH/SNPHPU</t>
  </si>
  <si>
    <t>Hopipharm/SYNPREFH</t>
  </si>
  <si>
    <t>1 mois et 1/2</t>
  </si>
  <si>
    <t>OMA versus BMO</t>
  </si>
  <si>
    <t>57 patient admis en gériatrie</t>
  </si>
  <si>
    <t>Omission non intentionnelle</t>
  </si>
  <si>
    <t>Arrêt volontaire</t>
  </si>
  <si>
    <t>% acceptation avis pharma par le prescripteur</t>
  </si>
  <si>
    <t>Médicaments de cardiologie</t>
  </si>
  <si>
    <t>Médicaments du SNC</t>
  </si>
  <si>
    <t>"Chronophage"</t>
  </si>
  <si>
    <t>Temps nécessaire à la conciliation</t>
  </si>
  <si>
    <t>14 patients</t>
  </si>
  <si>
    <t>Antalgiques</t>
  </si>
  <si>
    <t>Anti-asthmatiques</t>
  </si>
  <si>
    <t>Anti-spasmodique</t>
  </si>
  <si>
    <t>Entrée et sortie vs en cours</t>
  </si>
  <si>
    <t>6 mois</t>
  </si>
  <si>
    <t>Pharmacien</t>
  </si>
  <si>
    <t>42 min.</t>
  </si>
  <si>
    <t>% divergence non intentionnelle</t>
  </si>
  <si>
    <t>% divergence (sans précision)</t>
  </si>
  <si>
    <t>Délai de réalisation</t>
  </si>
  <si>
    <t>&gt;24h</t>
  </si>
  <si>
    <t>CHU Nîmes (30)</t>
  </si>
  <si>
    <t>CHU Tours /Omédit Centre (37)</t>
  </si>
  <si>
    <t>CH Valenciennes (59)</t>
  </si>
  <si>
    <t>CH Lunéville (54)</t>
  </si>
  <si>
    <t>CH Montauban (82)</t>
  </si>
  <si>
    <t>7 mois 1/2</t>
  </si>
  <si>
    <t>% patient conciliés dans les 24h (MR1 de l'OMS)</t>
  </si>
  <si>
    <t>Nbre de patients conciliés en "proactif"</t>
  </si>
  <si>
    <t>Nbre moyen de divergences non intentionnelles par patient (MR3)</t>
  </si>
  <si>
    <t>Nbre moyen de divergences intentionnelles non documentées par patient (MR2)</t>
  </si>
  <si>
    <t>% patients avec au moins une divergence non intentionnelle</t>
  </si>
  <si>
    <t>% patients sans divergence non intentionnelle</t>
  </si>
  <si>
    <t>% Patients non conciliés suite à l'impossibilité d'identifier l'officine</t>
  </si>
  <si>
    <t>CHU Grenoble (38)</t>
  </si>
  <si>
    <t>JIQHS</t>
  </si>
  <si>
    <t xml:space="preserve">Rhumatologie et mal infect. </t>
  </si>
  <si>
    <t>Médecine interne</t>
  </si>
  <si>
    <t>3 mois 1/2</t>
  </si>
  <si>
    <t>1h 15 min.</t>
  </si>
  <si>
    <t>CHU Caen (14)</t>
  </si>
  <si>
    <t>Médecine gériatrique (2 UF, 40 lits)</t>
  </si>
  <si>
    <t xml:space="preserve">5 externes en pharmacie </t>
  </si>
  <si>
    <t>50,6 minutes</t>
  </si>
  <si>
    <t xml:space="preserve">&gt;24h &lt;72h pour 26% </t>
  </si>
  <si>
    <t>% divergence intentionnelle non documentées</t>
  </si>
  <si>
    <t>36 jours</t>
  </si>
  <si>
    <t>CH Armentières (59)</t>
  </si>
  <si>
    <t>2 mois</t>
  </si>
  <si>
    <t>5 externes + 3 internes</t>
  </si>
  <si>
    <t>Polypathologiques &gt; 65 ans</t>
  </si>
  <si>
    <t>HIA Brest (29)</t>
  </si>
  <si>
    <t>Année (publication)</t>
  </si>
  <si>
    <t>&gt; 65 ans</t>
  </si>
  <si>
    <t>CHU Toulouse (31)</t>
  </si>
  <si>
    <t>Neurologie vasculaire</t>
  </si>
  <si>
    <t>CHU Bordeaux (33)</t>
  </si>
  <si>
    <t>CHU Nantes (44)</t>
  </si>
  <si>
    <t>CHU Strasbourg (67)</t>
  </si>
  <si>
    <t>CH Martigues (13)</t>
  </si>
  <si>
    <t>CH Compiègne (60)</t>
  </si>
  <si>
    <t>&gt; 65 ans, passé par les urgences</t>
  </si>
  <si>
    <t>externes + internes</t>
  </si>
  <si>
    <t>&lt;48h</t>
  </si>
  <si>
    <t>&gt; 8 mois</t>
  </si>
  <si>
    <t>Au moins un traitement chronique</t>
  </si>
  <si>
    <t>24 jours</t>
  </si>
  <si>
    <t>Chir ophtalmique et maxilo-faciale</t>
  </si>
  <si>
    <t>Modifiction dans le plan de prise (%)</t>
  </si>
  <si>
    <t xml:space="preserve">Ajouts (en % des divergences) sans précision du caractère intentionnel </t>
  </si>
  <si>
    <r>
      <t>12</t>
    </r>
    <r>
      <rPr>
        <sz val="11"/>
        <color theme="3" tint="-0.499984740745262"/>
        <rFont val="Calibri"/>
        <family val="2"/>
      </rPr>
      <t>±6 min.</t>
    </r>
  </si>
  <si>
    <t>SSR gériatrique</t>
  </si>
  <si>
    <t>Internes et ou externes</t>
  </si>
  <si>
    <t>Optimisation du trt de sortie</t>
  </si>
  <si>
    <t>?</t>
  </si>
  <si>
    <t>Aide au diagnostic de la CM</t>
  </si>
  <si>
    <t>Syndrome confusionnel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</si>
</sst>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3" tint="-0.499984740745262"/>
      <name val="Calibri"/>
      <family val="2"/>
      <scheme val="minor"/>
    </font>
    <font>
      <sz val="9"/>
      <color indexed="81"/>
      <name val="Tahoma"/>
      <charset val="1"/>
    </font>
    <font>
      <sz val="11"/>
      <color theme="3" tint="-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D4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9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9" fontId="4" fillId="2" borderId="1" xfId="0" applyNumberFormat="1" applyFont="1" applyFill="1" applyBorder="1" applyAlignment="1">
      <alignment horizontal="right" vertical="top" wrapText="1"/>
    </xf>
    <xf numFmtId="9" fontId="4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9" fontId="0" fillId="0" borderId="1" xfId="0" applyNumberFormat="1" applyBorder="1" applyAlignment="1">
      <alignment horizontal="right" vertical="top" wrapText="1"/>
    </xf>
    <xf numFmtId="2" fontId="0" fillId="0" borderId="1" xfId="0" applyNumberFormat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right" vertical="top" wrapText="1"/>
    </xf>
    <xf numFmtId="9" fontId="4" fillId="2" borderId="3" xfId="0" applyNumberFormat="1" applyFont="1" applyFill="1" applyBorder="1" applyAlignment="1">
      <alignment horizontal="right" vertical="top" wrapText="1"/>
    </xf>
    <xf numFmtId="9" fontId="4" fillId="2" borderId="3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9" fontId="1" fillId="0" borderId="2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BD4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abSelected="1" workbookViewId="0">
      <pane xSplit="1" topLeftCell="B1" activePane="topRight" state="frozen"/>
      <selection pane="topRight" activeCell="D13" sqref="D13"/>
    </sheetView>
  </sheetViews>
  <sheetFormatPr baseColWidth="10" defaultRowHeight="15"/>
  <cols>
    <col min="1" max="1" width="28.7109375" style="2" bestFit="1" customWidth="1"/>
    <col min="2" max="2" width="12.42578125" style="2" bestFit="1" customWidth="1"/>
    <col min="3" max="3" width="20.85546875" style="2" bestFit="1" customWidth="1"/>
    <col min="4" max="4" width="31" style="2" bestFit="1" customWidth="1"/>
    <col min="5" max="5" width="32.42578125" style="2" bestFit="1" customWidth="1"/>
    <col min="6" max="6" width="23" style="2" bestFit="1" customWidth="1"/>
    <col min="7" max="7" width="16.140625" style="4" bestFit="1" customWidth="1"/>
    <col min="8" max="8" width="14.28515625" style="4" customWidth="1"/>
    <col min="9" max="9" width="15.7109375" style="4" customWidth="1"/>
    <col min="10" max="10" width="14.28515625" style="4" customWidth="1"/>
    <col min="11" max="11" width="14.28515625" style="3" customWidth="1"/>
    <col min="12" max="12" width="16.85546875" style="4" bestFit="1" customWidth="1"/>
    <col min="13" max="13" width="19.140625" style="4" customWidth="1"/>
    <col min="14" max="15" width="16.85546875" style="4" customWidth="1"/>
    <col min="16" max="16" width="12.85546875" style="3" bestFit="1" customWidth="1"/>
    <col min="17" max="20" width="15.140625" style="3" customWidth="1"/>
    <col min="21" max="21" width="13.5703125" style="3" bestFit="1" customWidth="1"/>
    <col min="22" max="23" width="13.5703125" style="3" customWidth="1"/>
    <col min="24" max="24" width="16.42578125" style="3" customWidth="1"/>
    <col min="25" max="26" width="12.5703125" style="3" customWidth="1"/>
    <col min="27" max="27" width="13.7109375" style="3" bestFit="1" customWidth="1"/>
    <col min="28" max="28" width="11.42578125" style="3"/>
    <col min="29" max="29" width="13.28515625" style="3" bestFit="1" customWidth="1"/>
    <col min="30" max="31" width="13.5703125" style="3" customWidth="1"/>
    <col min="32" max="32" width="11.5703125" style="4" bestFit="1" customWidth="1"/>
    <col min="33" max="33" width="13.7109375" style="4" customWidth="1"/>
    <col min="34" max="34" width="13.85546875" style="4" customWidth="1"/>
    <col min="35" max="16384" width="11.42578125" style="2"/>
  </cols>
  <sheetData>
    <row r="1" spans="1:34" s="1" customFormat="1" ht="90.75" thickBot="1">
      <c r="A1" s="19" t="s">
        <v>0</v>
      </c>
      <c r="B1" s="19" t="s">
        <v>70</v>
      </c>
      <c r="C1" s="19" t="s">
        <v>1</v>
      </c>
      <c r="D1" s="19" t="s">
        <v>2</v>
      </c>
      <c r="E1" s="19" t="s">
        <v>9</v>
      </c>
      <c r="F1" s="19" t="s">
        <v>11</v>
      </c>
      <c r="G1" s="20" t="s">
        <v>12</v>
      </c>
      <c r="H1" s="19" t="s">
        <v>4</v>
      </c>
      <c r="I1" s="19" t="s">
        <v>51</v>
      </c>
      <c r="J1" s="19" t="s">
        <v>46</v>
      </c>
      <c r="K1" s="21" t="s">
        <v>45</v>
      </c>
      <c r="L1" s="19" t="s">
        <v>26</v>
      </c>
      <c r="M1" s="19" t="s">
        <v>37</v>
      </c>
      <c r="N1" s="19" t="s">
        <v>48</v>
      </c>
      <c r="O1" s="19" t="s">
        <v>47</v>
      </c>
      <c r="P1" s="21" t="s">
        <v>36</v>
      </c>
      <c r="Q1" s="21" t="s">
        <v>35</v>
      </c>
      <c r="R1" s="21" t="s">
        <v>49</v>
      </c>
      <c r="S1" s="21" t="s">
        <v>50</v>
      </c>
      <c r="T1" s="21" t="s">
        <v>63</v>
      </c>
      <c r="U1" s="21" t="s">
        <v>5</v>
      </c>
      <c r="V1" s="21" t="s">
        <v>20</v>
      </c>
      <c r="W1" s="21" t="s">
        <v>21</v>
      </c>
      <c r="X1" s="21" t="s">
        <v>87</v>
      </c>
      <c r="Y1" s="21" t="s">
        <v>7</v>
      </c>
      <c r="Z1" s="21" t="s">
        <v>86</v>
      </c>
      <c r="AA1" s="21" t="s">
        <v>6</v>
      </c>
      <c r="AB1" s="21" t="s">
        <v>8</v>
      </c>
      <c r="AC1" s="21" t="s">
        <v>22</v>
      </c>
      <c r="AD1" s="21" t="s">
        <v>23</v>
      </c>
      <c r="AE1" s="21" t="s">
        <v>24</v>
      </c>
      <c r="AF1" s="19" t="s">
        <v>28</v>
      </c>
      <c r="AG1" s="19" t="s">
        <v>29</v>
      </c>
      <c r="AH1" s="19" t="s">
        <v>30</v>
      </c>
    </row>
    <row r="2" spans="1:34" s="5" customFormat="1" ht="15.75" thickTop="1">
      <c r="A2" s="6" t="s">
        <v>52</v>
      </c>
      <c r="B2" s="6">
        <v>2010</v>
      </c>
      <c r="C2" s="6" t="s">
        <v>53</v>
      </c>
      <c r="D2" s="6"/>
      <c r="E2" s="6"/>
      <c r="F2" s="6"/>
      <c r="G2" s="7" t="s">
        <v>56</v>
      </c>
      <c r="H2" s="7">
        <v>52</v>
      </c>
      <c r="I2" s="7"/>
      <c r="J2" s="7"/>
      <c r="K2" s="8">
        <f>52/596</f>
        <v>8.7248322147651006E-2</v>
      </c>
      <c r="L2" s="7" t="s">
        <v>57</v>
      </c>
      <c r="M2" s="7"/>
      <c r="N2" s="10"/>
      <c r="O2" s="7"/>
      <c r="P2" s="9"/>
      <c r="Q2" s="8">
        <f>9/52</f>
        <v>0.17307692307692307</v>
      </c>
      <c r="R2" s="8">
        <v>0.28999999999999998</v>
      </c>
      <c r="S2" s="8">
        <f>9/52</f>
        <v>0.17307692307692307</v>
      </c>
      <c r="T2" s="9"/>
      <c r="U2" s="8"/>
      <c r="V2" s="8"/>
      <c r="W2" s="8"/>
      <c r="X2" s="8"/>
      <c r="Y2" s="8"/>
      <c r="Z2" s="8"/>
      <c r="AA2" s="9"/>
      <c r="AB2" s="9"/>
      <c r="AC2" s="9"/>
      <c r="AD2" s="9"/>
      <c r="AE2" s="9"/>
      <c r="AF2" s="6"/>
      <c r="AG2" s="6"/>
      <c r="AH2" s="6"/>
    </row>
    <row r="3" spans="1:34" s="5" customFormat="1">
      <c r="A3" s="6" t="s">
        <v>42</v>
      </c>
      <c r="B3" s="6">
        <v>2010</v>
      </c>
      <c r="C3" s="6" t="s">
        <v>53</v>
      </c>
      <c r="D3" s="6" t="s">
        <v>18</v>
      </c>
      <c r="E3" s="6" t="s">
        <v>55</v>
      </c>
      <c r="F3" s="6"/>
      <c r="G3" s="7" t="s">
        <v>44</v>
      </c>
      <c r="H3" s="7">
        <v>218</v>
      </c>
      <c r="I3" s="7"/>
      <c r="J3" s="7">
        <v>13</v>
      </c>
      <c r="K3" s="8">
        <f>124/262</f>
        <v>0.47328244274809161</v>
      </c>
      <c r="L3" s="7"/>
      <c r="M3" s="7"/>
      <c r="N3" s="10">
        <v>1</v>
      </c>
      <c r="O3" s="7">
        <v>0.96</v>
      </c>
      <c r="P3" s="9"/>
      <c r="Q3" s="8"/>
      <c r="R3" s="8">
        <f>85/218</f>
        <v>0.38990825688073394</v>
      </c>
      <c r="S3" s="8">
        <f>87/218</f>
        <v>0.39908256880733944</v>
      </c>
      <c r="T3" s="9"/>
      <c r="U3" s="8"/>
      <c r="V3" s="8"/>
      <c r="W3" s="8"/>
      <c r="X3" s="8"/>
      <c r="Y3" s="8"/>
      <c r="Z3" s="8"/>
      <c r="AA3" s="9"/>
      <c r="AB3" s="9"/>
      <c r="AC3" s="9"/>
      <c r="AD3" s="9"/>
      <c r="AE3" s="9"/>
      <c r="AF3" s="6"/>
      <c r="AG3" s="6"/>
      <c r="AH3" s="6"/>
    </row>
    <row r="4" spans="1:34" s="5" customFormat="1">
      <c r="A4" s="15" t="s">
        <v>39</v>
      </c>
      <c r="B4" s="15">
        <v>2010</v>
      </c>
      <c r="C4" s="15" t="s">
        <v>16</v>
      </c>
      <c r="D4" s="15" t="s">
        <v>31</v>
      </c>
      <c r="E4" s="15" t="s">
        <v>54</v>
      </c>
      <c r="F4" s="15" t="s">
        <v>33</v>
      </c>
      <c r="G4" s="16" t="s">
        <v>32</v>
      </c>
      <c r="H4" s="16">
        <f>32 +19</f>
        <v>51</v>
      </c>
      <c r="I4" s="16"/>
      <c r="J4" s="16"/>
      <c r="K4" s="17"/>
      <c r="L4" s="16" t="s">
        <v>34</v>
      </c>
      <c r="M4" s="16" t="s">
        <v>38</v>
      </c>
      <c r="N4" s="16"/>
      <c r="O4" s="16"/>
      <c r="P4" s="18"/>
      <c r="Q4" s="17">
        <v>0.22</v>
      </c>
      <c r="R4" s="17"/>
      <c r="S4" s="17"/>
      <c r="T4" s="18"/>
      <c r="U4" s="17">
        <v>0.75</v>
      </c>
      <c r="V4" s="17"/>
      <c r="W4" s="17"/>
      <c r="X4" s="17"/>
      <c r="Y4" s="17">
        <v>0.25</v>
      </c>
      <c r="Z4" s="17"/>
      <c r="AA4" s="18"/>
      <c r="AB4" s="18"/>
      <c r="AC4" s="18"/>
      <c r="AD4" s="18"/>
      <c r="AE4" s="18"/>
      <c r="AF4" s="15"/>
      <c r="AG4" s="15"/>
      <c r="AH4" s="15"/>
    </row>
    <row r="5" spans="1:34">
      <c r="A5" s="11" t="s">
        <v>43</v>
      </c>
      <c r="B5" s="11">
        <v>2011</v>
      </c>
      <c r="C5" s="11" t="s">
        <v>15</v>
      </c>
      <c r="D5" s="11" t="s">
        <v>18</v>
      </c>
      <c r="E5" s="11" t="s">
        <v>19</v>
      </c>
      <c r="F5" s="11"/>
      <c r="G5" s="12" t="s">
        <v>17</v>
      </c>
      <c r="H5" s="12">
        <v>57</v>
      </c>
      <c r="I5" s="13">
        <v>0.14000000000000001</v>
      </c>
      <c r="J5" s="12"/>
      <c r="K5" s="13"/>
      <c r="L5" s="12" t="s">
        <v>25</v>
      </c>
      <c r="M5" s="12"/>
      <c r="N5" s="12"/>
      <c r="O5" s="12"/>
      <c r="P5" s="13">
        <f>42/57</f>
        <v>0.73684210526315785</v>
      </c>
      <c r="Q5" s="13"/>
      <c r="R5" s="13"/>
      <c r="S5" s="13"/>
      <c r="T5" s="13"/>
      <c r="U5" s="13">
        <v>0.6</v>
      </c>
      <c r="V5" s="13">
        <v>0.36</v>
      </c>
      <c r="W5" s="13">
        <v>0.24</v>
      </c>
      <c r="X5" s="13"/>
      <c r="Y5" s="13"/>
      <c r="Z5" s="13"/>
      <c r="AA5" s="13"/>
      <c r="AB5" s="13"/>
      <c r="AC5" s="13">
        <v>0.67</v>
      </c>
      <c r="AD5" s="13">
        <v>0.4</v>
      </c>
      <c r="AE5" s="13">
        <v>0.23</v>
      </c>
      <c r="AF5" s="12"/>
      <c r="AG5" s="12"/>
      <c r="AH5" s="12"/>
    </row>
    <row r="6" spans="1:34">
      <c r="A6" s="11" t="s">
        <v>40</v>
      </c>
      <c r="B6" s="11">
        <v>2011</v>
      </c>
      <c r="C6" s="11" t="s">
        <v>16</v>
      </c>
      <c r="D6" s="11" t="s">
        <v>3</v>
      </c>
      <c r="E6" s="11" t="s">
        <v>10</v>
      </c>
      <c r="F6" s="11" t="s">
        <v>14</v>
      </c>
      <c r="G6" s="12" t="s">
        <v>13</v>
      </c>
      <c r="H6" s="12">
        <v>45</v>
      </c>
      <c r="I6" s="12"/>
      <c r="J6" s="12"/>
      <c r="K6" s="13"/>
      <c r="L6" s="12"/>
      <c r="M6" s="12"/>
      <c r="N6" s="12"/>
      <c r="O6" s="12"/>
      <c r="P6" s="13">
        <v>0.62</v>
      </c>
      <c r="Q6" s="13"/>
      <c r="R6" s="13"/>
      <c r="S6" s="13"/>
      <c r="T6" s="13"/>
      <c r="U6" s="13">
        <v>0.36</v>
      </c>
      <c r="V6" s="13"/>
      <c r="W6" s="13"/>
      <c r="X6" s="13"/>
      <c r="Y6" s="13">
        <v>0.27</v>
      </c>
      <c r="Z6" s="13"/>
      <c r="AA6" s="13">
        <v>0.23</v>
      </c>
      <c r="AB6" s="13">
        <v>0.14000000000000001</v>
      </c>
      <c r="AC6" s="13"/>
      <c r="AD6" s="13"/>
      <c r="AE6" s="13"/>
      <c r="AF6" s="12"/>
      <c r="AG6" s="12"/>
      <c r="AH6" s="12"/>
    </row>
    <row r="7" spans="1:34">
      <c r="A7" s="11" t="s">
        <v>41</v>
      </c>
      <c r="B7" s="11">
        <v>2011</v>
      </c>
      <c r="C7" s="11" t="s">
        <v>15</v>
      </c>
      <c r="D7" s="11"/>
      <c r="E7" s="11" t="s">
        <v>27</v>
      </c>
      <c r="F7" s="11"/>
      <c r="G7" s="12"/>
      <c r="H7" s="12">
        <v>14</v>
      </c>
      <c r="I7" s="12"/>
      <c r="J7" s="12"/>
      <c r="K7" s="13"/>
      <c r="L7" s="12"/>
      <c r="M7" s="12"/>
      <c r="N7" s="12"/>
      <c r="O7" s="12"/>
      <c r="P7" s="13"/>
      <c r="Q7" s="13"/>
      <c r="R7" s="13"/>
      <c r="S7" s="13"/>
      <c r="T7" s="13"/>
      <c r="U7" s="13"/>
      <c r="V7" s="13">
        <v>0.12</v>
      </c>
      <c r="W7" s="13">
        <v>0.06</v>
      </c>
      <c r="X7" s="13"/>
      <c r="Y7" s="13"/>
      <c r="Z7" s="13"/>
      <c r="AA7" s="13"/>
      <c r="AB7" s="13"/>
      <c r="AC7" s="13"/>
      <c r="AD7" s="13"/>
      <c r="AE7" s="13"/>
      <c r="AF7" s="13">
        <f>4/14</f>
        <v>0.2857142857142857</v>
      </c>
      <c r="AG7" s="13">
        <f>4/14</f>
        <v>0.2857142857142857</v>
      </c>
      <c r="AH7" s="13">
        <f>2/14</f>
        <v>0.14285714285714285</v>
      </c>
    </row>
    <row r="8" spans="1:34">
      <c r="A8" s="11" t="s">
        <v>65</v>
      </c>
      <c r="B8" s="11">
        <v>2012</v>
      </c>
      <c r="C8" s="11" t="s">
        <v>16</v>
      </c>
      <c r="D8" s="11" t="s">
        <v>18</v>
      </c>
      <c r="E8" s="11" t="s">
        <v>68</v>
      </c>
      <c r="F8" s="11" t="s">
        <v>67</v>
      </c>
      <c r="G8" s="12" t="s">
        <v>66</v>
      </c>
      <c r="H8" s="12">
        <v>122</v>
      </c>
      <c r="I8" s="12"/>
      <c r="J8" s="12"/>
      <c r="K8" s="13"/>
      <c r="L8" s="12"/>
      <c r="M8" s="12"/>
      <c r="N8" s="12"/>
      <c r="O8" s="12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2"/>
      <c r="AG8" s="12"/>
      <c r="AH8" s="12"/>
    </row>
    <row r="9" spans="1:34" s="5" customFormat="1">
      <c r="A9" s="6" t="s">
        <v>74</v>
      </c>
      <c r="B9" s="6">
        <v>2012</v>
      </c>
      <c r="C9" s="6" t="s">
        <v>15</v>
      </c>
      <c r="D9" s="6" t="s">
        <v>18</v>
      </c>
      <c r="E9" s="6" t="s">
        <v>85</v>
      </c>
      <c r="F9" s="6"/>
      <c r="G9" s="7" t="s">
        <v>84</v>
      </c>
      <c r="H9" s="7">
        <v>102</v>
      </c>
      <c r="I9" s="7"/>
      <c r="J9" s="7"/>
      <c r="K9" s="8"/>
      <c r="L9" s="7" t="s">
        <v>88</v>
      </c>
      <c r="M9" s="7"/>
      <c r="N9" s="10"/>
      <c r="O9" s="7"/>
      <c r="P9" s="8">
        <v>0.59</v>
      </c>
      <c r="Q9" s="8"/>
      <c r="R9" s="8"/>
      <c r="S9" s="8"/>
      <c r="T9" s="9"/>
      <c r="U9" s="8"/>
      <c r="V9" s="8"/>
      <c r="W9" s="8">
        <v>0.152</v>
      </c>
      <c r="X9" s="8">
        <v>0.41199999999999998</v>
      </c>
      <c r="Y9" s="8">
        <v>0.27500000000000002</v>
      </c>
      <c r="Z9" s="8">
        <v>0.13700000000000001</v>
      </c>
      <c r="AA9" s="9"/>
      <c r="AB9" s="9"/>
      <c r="AC9" s="9"/>
      <c r="AD9" s="9"/>
      <c r="AE9" s="9"/>
      <c r="AF9" s="6"/>
      <c r="AG9" s="6"/>
      <c r="AH9" s="6"/>
    </row>
    <row r="10" spans="1:34">
      <c r="A10" s="11" t="s">
        <v>69</v>
      </c>
      <c r="B10" s="11">
        <v>2012</v>
      </c>
      <c r="C10" s="11" t="s">
        <v>53</v>
      </c>
      <c r="D10" s="11" t="s">
        <v>18</v>
      </c>
      <c r="E10" s="11" t="s">
        <v>71</v>
      </c>
      <c r="F10" s="11"/>
      <c r="G10" s="12"/>
      <c r="H10" s="12">
        <v>61</v>
      </c>
      <c r="I10" s="13">
        <v>0.03</v>
      </c>
      <c r="J10" s="12"/>
      <c r="K10" s="13"/>
      <c r="L10" s="12"/>
      <c r="M10" s="12"/>
      <c r="N10" s="12"/>
      <c r="O10" s="12">
        <v>0.62</v>
      </c>
      <c r="P10" s="13"/>
      <c r="Q10" s="13">
        <v>0.39</v>
      </c>
      <c r="R10" s="13">
        <f>25/61</f>
        <v>0.4098360655737705</v>
      </c>
      <c r="S10" s="13"/>
      <c r="T10" s="13">
        <v>0.61</v>
      </c>
      <c r="U10" s="13">
        <v>0.76</v>
      </c>
      <c r="V10" s="13"/>
      <c r="W10" s="13"/>
      <c r="X10" s="13"/>
      <c r="Y10" s="13">
        <v>0.26</v>
      </c>
      <c r="Z10" s="13"/>
      <c r="AA10" s="13"/>
      <c r="AB10" s="13"/>
      <c r="AC10" s="13"/>
      <c r="AD10" s="13"/>
      <c r="AE10" s="13"/>
      <c r="AF10" s="12"/>
      <c r="AG10" s="12"/>
      <c r="AH10" s="12"/>
    </row>
    <row r="11" spans="1:34">
      <c r="A11" s="11" t="s">
        <v>58</v>
      </c>
      <c r="B11" s="11">
        <v>2012</v>
      </c>
      <c r="C11" s="11" t="s">
        <v>16</v>
      </c>
      <c r="D11" s="11" t="s">
        <v>18</v>
      </c>
      <c r="E11" s="11" t="s">
        <v>59</v>
      </c>
      <c r="F11" s="11" t="s">
        <v>60</v>
      </c>
      <c r="G11" s="12" t="s">
        <v>64</v>
      </c>
      <c r="H11" s="12">
        <v>73</v>
      </c>
      <c r="I11" s="12"/>
      <c r="J11" s="12"/>
      <c r="K11" s="13">
        <f>54/73</f>
        <v>0.73972602739726023</v>
      </c>
      <c r="L11" s="12" t="s">
        <v>61</v>
      </c>
      <c r="M11" s="12" t="s">
        <v>62</v>
      </c>
      <c r="N11" s="12"/>
      <c r="O11" s="14">
        <f>14/73</f>
        <v>0.19178082191780821</v>
      </c>
      <c r="P11" s="13"/>
      <c r="Q11" s="13">
        <f>14/67</f>
        <v>0.20895522388059701</v>
      </c>
      <c r="R11" s="13">
        <v>0.17</v>
      </c>
      <c r="S11" s="13"/>
      <c r="T11" s="13">
        <f>53/67</f>
        <v>0.79104477611940294</v>
      </c>
      <c r="U11" s="13">
        <v>0.43</v>
      </c>
      <c r="V11" s="13"/>
      <c r="W11" s="13"/>
      <c r="X11" s="13"/>
      <c r="Y11" s="13">
        <v>0.56999999999999995</v>
      </c>
      <c r="Z11" s="13"/>
      <c r="AA11" s="13"/>
      <c r="AB11" s="13"/>
      <c r="AC11" s="13"/>
      <c r="AD11" s="13"/>
      <c r="AE11" s="13"/>
      <c r="AF11" s="12"/>
      <c r="AG11" s="12"/>
      <c r="AH11" s="12"/>
    </row>
    <row r="12" spans="1:34" s="5" customFormat="1">
      <c r="A12" s="6" t="s">
        <v>78</v>
      </c>
      <c r="B12" s="6">
        <v>2012</v>
      </c>
      <c r="C12" s="6" t="s">
        <v>15</v>
      </c>
      <c r="D12" s="6" t="s">
        <v>18</v>
      </c>
      <c r="E12" s="6" t="s">
        <v>79</v>
      </c>
      <c r="F12" s="6" t="s">
        <v>80</v>
      </c>
      <c r="G12" s="7" t="s">
        <v>82</v>
      </c>
      <c r="H12" s="7">
        <v>499</v>
      </c>
      <c r="I12" s="7"/>
      <c r="J12" s="7"/>
      <c r="K12" s="8"/>
      <c r="L12" s="7"/>
      <c r="M12" s="7" t="s">
        <v>81</v>
      </c>
      <c r="N12" s="10"/>
      <c r="O12" s="7"/>
      <c r="P12" s="8">
        <v>0.35</v>
      </c>
      <c r="Q12" s="8">
        <v>0.28000000000000003</v>
      </c>
      <c r="R12" s="8">
        <v>0.3</v>
      </c>
      <c r="S12" s="8"/>
      <c r="T12" s="8">
        <v>7.0000000000000007E-2</v>
      </c>
      <c r="U12" s="8"/>
      <c r="V12" s="8"/>
      <c r="W12" s="8"/>
      <c r="X12" s="8"/>
      <c r="Y12" s="8"/>
      <c r="Z12" s="8"/>
      <c r="AA12" s="9"/>
      <c r="AB12" s="9"/>
      <c r="AC12" s="9"/>
      <c r="AD12" s="9"/>
      <c r="AE12" s="9"/>
      <c r="AF12" s="6"/>
      <c r="AG12" s="6"/>
      <c r="AH12" s="6"/>
    </row>
    <row r="13" spans="1:34">
      <c r="A13" s="11" t="s">
        <v>77</v>
      </c>
      <c r="B13" s="11">
        <v>2012</v>
      </c>
      <c r="C13" s="11" t="s">
        <v>15</v>
      </c>
      <c r="D13" s="11"/>
      <c r="E13" s="11" t="s">
        <v>83</v>
      </c>
      <c r="F13" s="11"/>
      <c r="G13" s="12" t="s">
        <v>32</v>
      </c>
      <c r="H13" s="12">
        <v>149</v>
      </c>
      <c r="I13" s="12"/>
      <c r="J13" s="12"/>
      <c r="K13" s="13"/>
      <c r="L13" s="12"/>
      <c r="M13" s="12"/>
      <c r="N13" s="12"/>
      <c r="O13" s="12">
        <v>1.92</v>
      </c>
      <c r="P13" s="13"/>
      <c r="Q13" s="13"/>
      <c r="R13" s="13">
        <v>0.63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2"/>
      <c r="AG13" s="12"/>
      <c r="AH13" s="12"/>
    </row>
    <row r="14" spans="1:34">
      <c r="A14" s="11" t="s">
        <v>75</v>
      </c>
      <c r="B14" s="11">
        <v>2012</v>
      </c>
      <c r="C14" s="11" t="s">
        <v>15</v>
      </c>
      <c r="D14" s="11" t="s">
        <v>91</v>
      </c>
      <c r="E14" s="11" t="s">
        <v>89</v>
      </c>
      <c r="F14" s="11" t="s">
        <v>90</v>
      </c>
      <c r="G14" s="12" t="s">
        <v>92</v>
      </c>
      <c r="H14" s="12">
        <v>54</v>
      </c>
      <c r="I14" s="12"/>
      <c r="J14" s="12"/>
      <c r="K14" s="13"/>
      <c r="L14" s="12"/>
      <c r="M14" s="12"/>
      <c r="N14" s="12"/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2"/>
      <c r="AG14" s="12"/>
      <c r="AH14" s="12"/>
    </row>
    <row r="15" spans="1:34" s="5" customFormat="1">
      <c r="A15" s="6" t="s">
        <v>76</v>
      </c>
      <c r="B15" s="6">
        <v>2012</v>
      </c>
      <c r="C15" s="6" t="s">
        <v>15</v>
      </c>
      <c r="D15" s="6" t="s">
        <v>93</v>
      </c>
      <c r="E15" s="6" t="s">
        <v>94</v>
      </c>
      <c r="F15" s="6"/>
      <c r="G15" s="7"/>
      <c r="H15" s="7">
        <v>1</v>
      </c>
      <c r="I15" s="7"/>
      <c r="J15" s="7"/>
      <c r="K15" s="8"/>
      <c r="L15" s="7"/>
      <c r="M15" s="7"/>
      <c r="N15" s="10"/>
      <c r="O15" s="7"/>
      <c r="P15" s="9"/>
      <c r="Q15" s="8"/>
      <c r="R15" s="8"/>
      <c r="S15" s="8"/>
      <c r="T15" s="9"/>
      <c r="U15" s="8"/>
      <c r="V15" s="8"/>
      <c r="W15" s="8"/>
      <c r="X15" s="8"/>
      <c r="Y15" s="8"/>
      <c r="Z15" s="8"/>
      <c r="AA15" s="9"/>
      <c r="AB15" s="9"/>
      <c r="AC15" s="9"/>
      <c r="AD15" s="9"/>
      <c r="AE15" s="9"/>
      <c r="AF15" s="6"/>
      <c r="AG15" s="6"/>
      <c r="AH15" s="6"/>
    </row>
    <row r="16" spans="1:34">
      <c r="A16" s="11" t="s">
        <v>72</v>
      </c>
      <c r="B16" s="11">
        <v>2012</v>
      </c>
      <c r="C16" s="11" t="s">
        <v>15</v>
      </c>
      <c r="D16" s="11"/>
      <c r="E16" s="11" t="s">
        <v>73</v>
      </c>
      <c r="F16" s="11"/>
      <c r="G16" s="12" t="s">
        <v>32</v>
      </c>
      <c r="H16" s="12">
        <v>36</v>
      </c>
      <c r="I16" s="12"/>
      <c r="J16" s="12"/>
      <c r="K16" s="13"/>
      <c r="L16" s="12"/>
      <c r="M16" s="12"/>
      <c r="N16" s="12"/>
      <c r="O16" s="12"/>
      <c r="P16" s="13">
        <f>110/234</f>
        <v>0.47008547008547008</v>
      </c>
      <c r="Q16" s="13">
        <f>9/234</f>
        <v>3.8461538461538464E-2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2"/>
      <c r="AG16" s="12"/>
      <c r="AH16" s="12"/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0D15C50B8A2A418315AF8E0C307369" ma:contentTypeVersion="0" ma:contentTypeDescription="Crée un document." ma:contentTypeScope="" ma:versionID="72e7e5b0f3aba6f9c0b43c3ba5a2744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bbf10744f8b5955bfb7548918bd11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7E21B9-648E-4F7F-AD45-3EB509788A69}"/>
</file>

<file path=customXml/itemProps2.xml><?xml version="1.0" encoding="utf-8"?>
<ds:datastoreItem xmlns:ds="http://schemas.openxmlformats.org/officeDocument/2006/customXml" ds:itemID="{B06829D8-784B-48EB-B172-EED761BFF621}"/>
</file>

<file path=customXml/itemProps3.xml><?xml version="1.0" encoding="utf-8"?>
<ds:datastoreItem xmlns:ds="http://schemas.openxmlformats.org/officeDocument/2006/customXml" ds:itemID="{B2A51253-113E-46AD-B65F-BCC313B21A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2010-2012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fpesty</dc:creator>
  <cp:lastModifiedBy>fpesty</cp:lastModifiedBy>
  <dcterms:created xsi:type="dcterms:W3CDTF">2015-12-23T16:17:15Z</dcterms:created>
  <dcterms:modified xsi:type="dcterms:W3CDTF">2015-12-25T07:06:55Z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0x010100190D15C50B8A2A418315AF8E0C307369</vt:lpwstr>
  </property>
</Properties>
</file>